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egFiduciarios\Negocios Fiduciarios\CCF CIA FINANCIERA\CCF ON\Clase 8 y 9\Colocación\Info a Inversores\"/>
    </mc:Choice>
  </mc:AlternateContent>
  <bookViews>
    <workbookView xWindow="360" yWindow="225" windowWidth="14940" windowHeight="8385" activeTab="2"/>
  </bookViews>
  <sheets>
    <sheet name="TyC CCF 8 y 8 " sheetId="4" r:id="rId1"/>
    <sheet name="CCF Clase 8 - 9 Meses" sheetId="3" r:id="rId2"/>
    <sheet name="CCF Clase 9 - 18 Meses" sheetId="2" r:id="rId3"/>
  </sheets>
  <definedNames>
    <definedName name="_Hlk300242891" localSheetId="0">'TyC CCF 8 y 8 '!$B$56</definedName>
    <definedName name="_xlnm.Print_Area" localSheetId="1">'CCF Clase 8 - 9 Meses'!$A$1:$M$26</definedName>
    <definedName name="_xlnm.Print_Area" localSheetId="2">'CCF Clase 9 - 18 Meses'!$A$1:$L$32</definedName>
    <definedName name="_xlnm.Print_Area" localSheetId="0">'TyC CCF 8 y 8 '!$B$2:$C$72</definedName>
  </definedNames>
  <calcPr calcId="152511" iterateCount="1000" iterateDelta="9.9999999999999995E-7"/>
</workbook>
</file>

<file path=xl/calcChain.xml><?xml version="1.0" encoding="utf-8"?>
<calcChain xmlns="http://schemas.openxmlformats.org/spreadsheetml/2006/main">
  <c r="E17" i="2" l="1"/>
  <c r="C20" i="2"/>
  <c r="E11" i="2" s="1"/>
  <c r="D17" i="3"/>
  <c r="D19" i="3" s="1"/>
  <c r="E11" i="3" l="1"/>
  <c r="D20" i="3"/>
  <c r="E12" i="3" s="1"/>
  <c r="C24" i="2"/>
  <c r="C25" i="2"/>
  <c r="C26" i="2"/>
  <c r="C23" i="2" l="1"/>
  <c r="C22" i="2"/>
  <c r="C21" i="2"/>
  <c r="C20" i="3"/>
  <c r="F20" i="3" s="1"/>
  <c r="C18" i="3"/>
  <c r="C19" i="3"/>
  <c r="B20" i="3" s="1"/>
  <c r="B18" i="3"/>
  <c r="J17" i="3"/>
  <c r="I17" i="3"/>
  <c r="E18" i="3" s="1"/>
  <c r="D20" i="2"/>
  <c r="B19" i="3" l="1"/>
  <c r="F18" i="3"/>
  <c r="G18" i="3" s="1"/>
  <c r="J18" i="3" s="1"/>
  <c r="D26" i="2"/>
  <c r="E12" i="2" s="1"/>
  <c r="D25" i="2"/>
  <c r="D24" i="2"/>
  <c r="D23" i="2"/>
  <c r="D22" i="2"/>
  <c r="F19" i="3"/>
  <c r="D21" i="2"/>
  <c r="L19" i="3"/>
  <c r="D18" i="3"/>
  <c r="L18" i="3" s="1"/>
  <c r="L20" i="3"/>
  <c r="I18" i="3"/>
  <c r="E19" i="3" s="1"/>
  <c r="G19" i="3" l="1"/>
  <c r="J19" i="3" s="1"/>
  <c r="I19" i="3"/>
  <c r="E20" i="3" s="1"/>
  <c r="J23" i="3" l="1"/>
  <c r="K23" i="3" s="1"/>
  <c r="G20" i="3"/>
  <c r="J20" i="3" s="1"/>
  <c r="I20" i="3"/>
  <c r="K18" i="3" l="1"/>
  <c r="K19" i="3"/>
  <c r="K20" i="3"/>
  <c r="L25" i="2" l="1"/>
  <c r="L24" i="2"/>
  <c r="L22" i="2"/>
  <c r="L21" i="2"/>
  <c r="L23" i="2"/>
  <c r="B26" i="2"/>
  <c r="B25" i="2"/>
  <c r="B24" i="2"/>
  <c r="B23" i="2"/>
  <c r="B22" i="2"/>
  <c r="B21" i="2"/>
  <c r="F21" i="2" s="1"/>
  <c r="J20" i="2"/>
  <c r="I20" i="2"/>
  <c r="E21" i="2" s="1"/>
  <c r="F26" i="2" l="1"/>
  <c r="L26" i="2"/>
  <c r="F25" i="2"/>
  <c r="F23" i="2"/>
  <c r="F24" i="2"/>
  <c r="F22" i="2"/>
  <c r="I21" i="2"/>
  <c r="E22" i="2" s="1"/>
  <c r="G22" i="2" l="1"/>
  <c r="G21" i="2"/>
  <c r="J21" i="2" s="1"/>
  <c r="I22" i="2"/>
  <c r="E23" i="2" s="1"/>
  <c r="G23" i="2" s="1"/>
  <c r="J22" i="2"/>
  <c r="J23" i="2" l="1"/>
  <c r="I23" i="2"/>
  <c r="E24" i="2" s="1"/>
  <c r="G24" i="2" s="1"/>
  <c r="I24" i="2" l="1"/>
  <c r="E25" i="2" s="1"/>
  <c r="G25" i="2" s="1"/>
  <c r="J24" i="2"/>
  <c r="J25" i="2" l="1"/>
  <c r="I25" i="2"/>
  <c r="E26" i="2" s="1"/>
  <c r="G26" i="2" s="1"/>
  <c r="J26" i="2" l="1"/>
  <c r="I26" i="2"/>
  <c r="J29" i="2" l="1"/>
  <c r="K25" i="2" l="1"/>
  <c r="K23" i="2"/>
  <c r="K21" i="2"/>
  <c r="K22" i="2"/>
  <c r="K24" i="2"/>
  <c r="K26" i="2"/>
</calcChain>
</file>

<file path=xl/sharedStrings.xml><?xml version="1.0" encoding="utf-8"?>
<sst xmlns="http://schemas.openxmlformats.org/spreadsheetml/2006/main" count="172" uniqueCount="134">
  <si>
    <t>Capital Inicial</t>
  </si>
  <si>
    <t>Intereses</t>
  </si>
  <si>
    <t>Amortización</t>
  </si>
  <si>
    <t>Capital Final</t>
  </si>
  <si>
    <t>Flujo</t>
  </si>
  <si>
    <t>Badlar Proyectada</t>
  </si>
  <si>
    <t>TIR</t>
  </si>
  <si>
    <t>Margen de Corte</t>
  </si>
  <si>
    <t>VA Flujo</t>
  </si>
  <si>
    <t xml:space="preserve">OBLIGACIONES NEGOCIABLES </t>
  </si>
  <si>
    <t>Fecha de Pago</t>
  </si>
  <si>
    <t>Período de Intereses</t>
  </si>
  <si>
    <t>Días Intereses</t>
  </si>
  <si>
    <t>Días Flujo</t>
  </si>
  <si>
    <t>Colocadores</t>
  </si>
  <si>
    <t>Sub-Colocador</t>
  </si>
  <si>
    <t>Fecha de Emisión:</t>
  </si>
  <si>
    <t>Fecha de Vencimiento:</t>
  </si>
  <si>
    <t>Moneda:</t>
  </si>
  <si>
    <t>AR$</t>
  </si>
  <si>
    <t>Tasa Fija de Corte</t>
  </si>
  <si>
    <t xml:space="preserve">Emisora </t>
  </si>
  <si>
    <t>Cordial Compañía Financiera S.A.</t>
  </si>
  <si>
    <t>Descripción</t>
  </si>
  <si>
    <t xml:space="preserve">Obligaciones Negociables </t>
  </si>
  <si>
    <t>Organizadores</t>
  </si>
  <si>
    <t>Banco Supervielle S.A., Banco Macro S.A. y Banco Santander Río S.A.</t>
  </si>
  <si>
    <t xml:space="preserve">Colocadores </t>
  </si>
  <si>
    <t>Banco Supervielle S.A., Macro Securities S.A. y Banco Santander Río S.A.</t>
  </si>
  <si>
    <t>Sub-colocador</t>
  </si>
  <si>
    <t xml:space="preserve">INTL CIBSA S.A.  </t>
  </si>
  <si>
    <t xml:space="preserve">Período de Difusión </t>
  </si>
  <si>
    <t>Período de Licitación</t>
  </si>
  <si>
    <t xml:space="preserve">Fecha de Emisión y Liquidación </t>
  </si>
  <si>
    <t xml:space="preserve">Moneda </t>
  </si>
  <si>
    <t xml:space="preserve">Pesos </t>
  </si>
  <si>
    <t xml:space="preserve">Precio de Emisión </t>
  </si>
  <si>
    <t>Monto Mínimo de Suscripción</t>
  </si>
  <si>
    <t>Agente de Liquidación y Agente de Cálculo</t>
  </si>
  <si>
    <t>Banco Supervielle S.A.</t>
  </si>
  <si>
    <t>Rango</t>
  </si>
  <si>
    <t>Obligaciones Negociables Simples, no convertibles en acciones, no subordinadas</t>
  </si>
  <si>
    <t>Forma</t>
  </si>
  <si>
    <t>Certificados globales a ser depositados en Caja de Valores S.A.</t>
  </si>
  <si>
    <t>Listado</t>
  </si>
  <si>
    <t>Se ha solicitado el listado en el MAE y en el MVBA a través de la BCBA</t>
  </si>
  <si>
    <t>Uso de fondos</t>
  </si>
  <si>
    <t>Cancelación de pasivos e integración de capital de trabajo en el país</t>
  </si>
  <si>
    <t>Ley Aplicable</t>
  </si>
  <si>
    <t>Ley Argentina</t>
  </si>
  <si>
    <t>Colocación Primaria</t>
  </si>
  <si>
    <t>A través del Sistema  Siopel - Rueda BSUP Banco Supervielle S.A. Agente 120, Macro Securities S.A. Agente R-01,  Banco Santander Río S.A. Agente 141 e INTL CIBSA S.A. Agente R-05</t>
  </si>
  <si>
    <t xml:space="preserve">Tasa de Interés </t>
  </si>
  <si>
    <t>Tasa Fija nominal anual que será determinada al término del Período de Licitación y será informado mediante la publicación del Aviso de Resultados</t>
  </si>
  <si>
    <t xml:space="preserve">Pago de Intereses </t>
  </si>
  <si>
    <t xml:space="preserve">Amortización </t>
  </si>
  <si>
    <t xml:space="preserve">Fecha de Vencimiento </t>
  </si>
  <si>
    <t xml:space="preserve">Calificación </t>
  </si>
  <si>
    <t>COLOCADORES</t>
  </si>
  <si>
    <t>Banco Santander Río S.A.</t>
  </si>
  <si>
    <t>Macro Securities S.A.</t>
  </si>
  <si>
    <t>Ricardo Ramírez</t>
  </si>
  <si>
    <r>
      <t>Damián Gaido</t>
    </r>
    <r>
      <rPr>
        <sz val="12"/>
        <color indexed="18"/>
        <rFont val="Verdana"/>
        <family val="2"/>
      </rPr>
      <t xml:space="preserve">         </t>
    </r>
  </si>
  <si>
    <t>Lucas Raimundez</t>
  </si>
  <si>
    <t>Resp de clientes institucionales y corporativos</t>
  </si>
  <si>
    <t>Investor Sales</t>
  </si>
  <si>
    <t>Tel. (5411) 4324-8283</t>
  </si>
  <si>
    <t>Tel. (5411) 4341-1140</t>
  </si>
  <si>
    <t>Tel. (5411) 5222-8953</t>
  </si>
  <si>
    <t>ricardo.ramirez@supervielle.com.ar</t>
  </si>
  <si>
    <t>dgaido@santanderrio.com.ar</t>
  </si>
  <si>
    <t>lucasraimundez@macro.com.ar</t>
  </si>
  <si>
    <t>Facundo Cardozo</t>
  </si>
  <si>
    <t>Jonatan Liberman</t>
  </si>
  <si>
    <t>Walter Herrlein</t>
  </si>
  <si>
    <t>Tel. (5411) 4324-8281</t>
  </si>
  <si>
    <t>Tel. (5411) 5222-8952</t>
  </si>
  <si>
    <t>facundo.cardozo@supervielle.com.ar</t>
  </si>
  <si>
    <t>jliberman@santanderrio.com.ar</t>
  </si>
  <si>
    <t>walterherrlein@macro.com.ar</t>
  </si>
  <si>
    <t>Rosario Jonas Mackinlay</t>
  </si>
  <si>
    <t>Alejandro Haro</t>
  </si>
  <si>
    <t>Juan Ignacio Catalano</t>
  </si>
  <si>
    <t>Mercado de Capitales</t>
  </si>
  <si>
    <t>Ventas</t>
  </si>
  <si>
    <t>Tel. (5411) 4324-8267</t>
  </si>
  <si>
    <t>Tel. (5411) 5222-8929</t>
  </si>
  <si>
    <t>rosario.jonas-mackinlay@supervielle.com.ar</t>
  </si>
  <si>
    <t>aharo@santanderrio.com.ar</t>
  </si>
  <si>
    <t>juancatalano@macro.com.ar</t>
  </si>
  <si>
    <t>Paz Sementuch</t>
  </si>
  <si>
    <t>Tel. (5411) 5222-8902</t>
  </si>
  <si>
    <t>pazsementuch@macro.com.ar</t>
  </si>
  <si>
    <t>SUB-COLOCADOR</t>
  </si>
  <si>
    <t>INTL CIBSA S.A.</t>
  </si>
  <si>
    <t>Mariana Tálamo</t>
  </si>
  <si>
    <t>Tel. (5411) 4390-7571</t>
  </si>
  <si>
    <t>Mariana.talamo@intlfcstone.com</t>
  </si>
  <si>
    <t>Fabian Jungman</t>
  </si>
  <si>
    <t>Tel. (5411) 4390-7582</t>
  </si>
  <si>
    <t>Faban.jungman@intlfcstone.com</t>
  </si>
  <si>
    <t xml:space="preserve">100% del Valor Nominal </t>
  </si>
  <si>
    <t>$ 400.000 y múltiplos de $1 por encima de dicho monto</t>
  </si>
  <si>
    <t xml:space="preserve">Trimestral </t>
  </si>
  <si>
    <t>18 meses desde la Fecha de Emisión</t>
  </si>
  <si>
    <t>"A1 (arg)" por FIX SCR S.A.</t>
  </si>
  <si>
    <r>
      <t>"A (arg)</t>
    </r>
    <r>
      <rPr>
        <sz val="12"/>
        <rFont val="Verdana"/>
        <family val="2"/>
      </rPr>
      <t>" por FIX SCR S.A.</t>
    </r>
  </si>
  <si>
    <t>Condiciones generales de la Clase 8 y la Clase 9</t>
  </si>
  <si>
    <t>Clase 8</t>
  </si>
  <si>
    <t>Clase 9</t>
  </si>
  <si>
    <t>El capital de las ON Clase 8 se amortizará totalmente en la Fecha de Vencimiento</t>
  </si>
  <si>
    <t>9 meses desde la Fecha de Emisión</t>
  </si>
  <si>
    <t>Tasa Mixta: Durante los primeros 3 (tres) meses devengará una Tasa Fija nominal anual de 27%; y durante los restantes 15 (quince) meses devengará una Tasa Variable Badlar Bancos Privados + Margen a licitar que será determinado al término del Período de Licitación y será informado mediante la publicación del Aviso de Resultados</t>
  </si>
  <si>
    <t>El capital de las ON Clase 9 se amortizará totalmente en la Fecha de Vencimiento</t>
  </si>
  <si>
    <t>Bibiana Rey</t>
  </si>
  <si>
    <t>Tel. (5411) 4324-8235</t>
  </si>
  <si>
    <t>bibiana.rey@supervielle.com.ar</t>
  </si>
  <si>
    <t>Nicolás María Lopez Lecube</t>
  </si>
  <si>
    <t>nlopezlecube@santanderrio.com.ar</t>
  </si>
  <si>
    <t>CLASE 8 - 9 MESES</t>
  </si>
  <si>
    <t>CLASE 9 - 18 MESES</t>
  </si>
  <si>
    <t>Tasa Fija de interés (3M)</t>
  </si>
  <si>
    <t>Tasa de interés (15M)</t>
  </si>
  <si>
    <t>Monto de la Emisión (V/N)*</t>
  </si>
  <si>
    <t>* El valor nominal conjunto de las obligaciones negociables clase 8 y clase 9 que se emitan, en ningún caso superará los $200.000.000 pudiéndose emitir todo en una sola clase</t>
  </si>
  <si>
    <t>Comenzará el lunes 28 de septiembre de 2015 y finalizará el jueves 1 de octubre de 2015</t>
  </si>
  <si>
    <t>Desde las 10:00 horas, hasta las 16:00 hs. del día viernes 2 de octubre de 2015</t>
  </si>
  <si>
    <t>Martes 6 de octubre de 2015</t>
  </si>
  <si>
    <t xml:space="preserve">“La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 basarse en sus propios cálculos y evaluación de los Términos y Condiciones de las Obligaciones Negociables descriptos en el Suplemento de Precio que ha tenido a su disposición, a fin de determinar el rendimiento de las Obligaciones Negociables. El Interesado deberá analizar cuidadosamente dicha información, junto con el Suplemento de Precio y en particular las consideraciones de riesgo para la inversión. Se aclara que el uso de la Planilla de Cálculo no es obligatorio para el Interesado, sino meramente orientativo, y que los resultados que ésta arroje no serán vinculantes; por tal motivo Banco Santander Río S.A., Macro Securities S.A. y Banco Supervielle S.A., en su rol de colocadores, e INTL CIBSA  S.A. en su rol de sub-colocador, no asumirán responsabilidad alguna con motivo de cualquier error cometido en la realización de los cálculos respectivos o en su interpretación por parte del Interesado.” </t>
  </si>
  <si>
    <t xml:space="preserve">“La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 basarse en sus propios cálculos y evaluación de los Términos y Condiciones de las Obligaciones Negociables descriptos en el Suplemento de Precio que ha tenido a su disposición, a fin de determinar el rendimiento de las Obligaciones Negociables. El Interesado deberá analizar cuidadosamente dicha información, junto con el Suplemento de Precio y en particular las consideraciones de riesgo para la inversión. Se aclara que el uso de la Planilla de Cálculo no es obligatorio para el Interesado, sino meramente orientativo, y que los resultados que ésta arroje no serán vinculantes; por tal motivo Banco Santander Río S.A., Macro Securities S.A. y Banco Supervielle S.A., en su rol de colocadores, e INTL CIBSA S.A. en su rol de sub-colocador, no asumirán responsabilidad alguna con motivo de cualquier error cometido en la realización de los cálculos respectivos o en su interpretación por parte del Interesado.” </t>
  </si>
  <si>
    <t>De hasta $ 100.000.000 ampliable hasta $200.000.000</t>
  </si>
  <si>
    <t>ALyC y AN Nº57 de la CNV</t>
  </si>
  <si>
    <t>ALyC y AN Nº72 de la CNV</t>
  </si>
  <si>
    <t>ALyC y AN Nº59 de la CNV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</si>
</sst>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-C0A]d\-mmm\-yy;@"/>
    <numFmt numFmtId="165" formatCode="[$-2C0A]dddd\,\ dd&quot; de &quot;mmmm&quot; de &quot;yyyy;@"/>
  </numFmts>
  <fonts count="26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Calibri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u/>
      <sz val="12"/>
      <name val="Verdana"/>
      <family val="2"/>
    </font>
    <font>
      <sz val="12"/>
      <color indexed="18"/>
      <name val="Verdana"/>
      <family val="2"/>
    </font>
    <font>
      <i/>
      <sz val="12"/>
      <name val="Verdana"/>
      <family val="2"/>
    </font>
    <font>
      <u/>
      <sz val="12"/>
      <color indexed="12"/>
      <name val="Verdana"/>
      <family val="2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name val="Verdana"/>
      <family val="2"/>
    </font>
    <font>
      <sz val="10"/>
      <color rgb="FF0070C0"/>
      <name val="Calibri"/>
      <family val="2"/>
      <scheme val="minor"/>
    </font>
    <font>
      <i/>
      <sz val="8"/>
      <name val="Calibri"/>
      <family val="2"/>
    </font>
    <font>
      <u/>
      <sz val="12"/>
      <color theme="10"/>
      <name val="Verdana"/>
      <family val="2"/>
    </font>
    <font>
      <b/>
      <sz val="11.5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/>
    <xf numFmtId="2" fontId="2" fillId="0" borderId="0" xfId="0" applyNumberFormat="1" applyFont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2" fontId="2" fillId="0" borderId="0" xfId="0" applyNumberFormat="1" applyFont="1" applyAlignment="1"/>
    <xf numFmtId="0" fontId="2" fillId="0" borderId="0" xfId="0" applyFont="1" applyAlignment="1">
      <alignment horizontal="right" indent="1"/>
    </xf>
    <xf numFmtId="0" fontId="4" fillId="0" borderId="0" xfId="0" applyNumberFormat="1" applyFont="1" applyAlignment="1">
      <alignment horizontal="justify" vertical="center" wrapText="1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164" fontId="7" fillId="2" borderId="1" xfId="0" applyNumberFormat="1" applyFont="1" applyFill="1" applyBorder="1" applyAlignment="1">
      <alignment horizontal="center"/>
    </xf>
    <xf numFmtId="15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center"/>
    </xf>
    <xf numFmtId="15" fontId="7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10" fontId="7" fillId="2" borderId="4" xfId="0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10" fontId="7" fillId="2" borderId="6" xfId="0" applyNumberFormat="1" applyFont="1" applyFill="1" applyBorder="1"/>
    <xf numFmtId="0" fontId="5" fillId="3" borderId="7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0" xfId="0" applyFont="1" applyAlignment="1"/>
    <xf numFmtId="10" fontId="5" fillId="3" borderId="9" xfId="1" applyNumberFormat="1" applyFont="1" applyFill="1" applyBorder="1" applyAlignment="1">
      <alignment horizontal="right" indent="1"/>
    </xf>
    <xf numFmtId="0" fontId="13" fillId="4" borderId="0" xfId="2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12" fillId="5" borderId="0" xfId="2" applyFont="1" applyFill="1" applyBorder="1" applyAlignment="1">
      <alignment horizontal="center" vertical="center" wrapText="1"/>
    </xf>
    <xf numFmtId="0" fontId="16" fillId="4" borderId="0" xfId="2" applyFont="1" applyFill="1" applyBorder="1" applyAlignment="1">
      <alignment horizontal="center" vertical="center" wrapText="1"/>
    </xf>
    <xf numFmtId="0" fontId="16" fillId="5" borderId="0" xfId="3" applyFont="1" applyFill="1" applyBorder="1" applyAlignment="1" applyProtection="1">
      <alignment horizontal="center" vertical="center" wrapText="1"/>
    </xf>
    <xf numFmtId="0" fontId="12" fillId="4" borderId="0" xfId="2" applyFont="1" applyFill="1" applyAlignment="1">
      <alignment vertical="center"/>
    </xf>
    <xf numFmtId="0" fontId="12" fillId="5" borderId="0" xfId="2" applyFont="1" applyFill="1" applyAlignment="1">
      <alignment vertical="center"/>
    </xf>
    <xf numFmtId="0" fontId="1" fillId="4" borderId="0" xfId="2" applyFont="1" applyFill="1" applyAlignment="1">
      <alignment vertical="center"/>
    </xf>
    <xf numFmtId="0" fontId="11" fillId="6" borderId="10" xfId="2" applyFont="1" applyFill="1" applyBorder="1" applyAlignment="1">
      <alignment horizontal="left" vertical="center" wrapText="1"/>
    </xf>
    <xf numFmtId="43" fontId="2" fillId="0" borderId="0" xfId="5" applyFont="1"/>
    <xf numFmtId="0" fontId="9" fillId="4" borderId="0" xfId="2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8" fillId="0" borderId="0" xfId="2" applyFont="1" applyAlignment="1">
      <alignment vertical="center"/>
    </xf>
    <xf numFmtId="9" fontId="7" fillId="2" borderId="4" xfId="0" applyNumberFormat="1" applyFont="1" applyFill="1" applyBorder="1" applyAlignment="1">
      <alignment horizontal="right"/>
    </xf>
    <xf numFmtId="2" fontId="22" fillId="0" borderId="0" xfId="0" applyNumberFormat="1" applyFont="1" applyAlignment="1">
      <alignment horizontal="right" indent="1"/>
    </xf>
    <xf numFmtId="0" fontId="23" fillId="0" borderId="0" xfId="0" applyFont="1"/>
    <xf numFmtId="0" fontId="24" fillId="4" borderId="0" xfId="6" applyFont="1" applyFill="1" applyBorder="1" applyAlignment="1" applyProtection="1">
      <alignment horizontal="center" vertical="center" wrapText="1"/>
    </xf>
    <xf numFmtId="10" fontId="2" fillId="0" borderId="0" xfId="1" applyNumberFormat="1" applyFont="1" applyAlignment="1">
      <alignment horizontal="right" indent="1"/>
    </xf>
    <xf numFmtId="0" fontId="12" fillId="0" borderId="10" xfId="2" applyFont="1" applyBorder="1" applyAlignment="1">
      <alignment horizontal="left" vertical="center" wrapText="1"/>
    </xf>
    <xf numFmtId="0" fontId="21" fillId="4" borderId="0" xfId="2" applyFont="1" applyFill="1" applyAlignment="1">
      <alignment horizontal="center" vertical="center"/>
    </xf>
    <xf numFmtId="0" fontId="12" fillId="0" borderId="10" xfId="2" applyFont="1" applyFill="1" applyBorder="1" applyAlignment="1">
      <alignment horizontal="left" vertical="center" wrapText="1"/>
    </xf>
    <xf numFmtId="0" fontId="11" fillId="0" borderId="10" xfId="2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right" indent="1"/>
    </xf>
    <xf numFmtId="0" fontId="5" fillId="3" borderId="8" xfId="0" applyFont="1" applyFill="1" applyBorder="1" applyAlignment="1">
      <alignment horizontal="right" indent="1"/>
    </xf>
    <xf numFmtId="0" fontId="4" fillId="0" borderId="0" xfId="0" applyNumberFormat="1" applyFont="1" applyAlignment="1">
      <alignment horizontal="justify" vertical="center" wrapText="1"/>
    </xf>
    <xf numFmtId="0" fontId="25" fillId="0" borderId="0" xfId="0" applyFont="1" applyAlignment="1">
      <alignment horizontal="center"/>
    </xf>
  </cellXfs>
  <cellStyles count="7">
    <cellStyle name="=C:\WINNT\SYSTEM32\COMMAND.COM" xfId="4"/>
    <cellStyle name="Hipervínculo" xfId="6" builtinId="8"/>
    <cellStyle name="Hipervínculo 2" xfId="3"/>
    <cellStyle name="Millares" xfId="5" builtinId="3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6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5" Type="http://schemas.openxmlformats.org/officeDocument/2006/relationships/image" Target="../media/image9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1156607</xdr:colOff>
      <xdr:row>79</xdr:row>
      <xdr:rowOff>190499</xdr:rowOff>
    </xdr:from>
    <xdr:to>
      <xdr:col>2</xdr:col>
      <xdr:colOff>3174319</xdr:colOff>
      <xdr:row>83</xdr:row>
      <xdr:rowOff>340176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0393" y="18981963"/>
          <a:ext cx="2017712" cy="8572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1053191</xdr:colOff>
      <xdr:row>50</xdr:row>
      <xdr:rowOff>134709</xdr:rowOff>
    </xdr:from>
    <xdr:to>
      <xdr:col>2</xdr:col>
      <xdr:colOff>3234416</xdr:colOff>
      <xdr:row>54</xdr:row>
      <xdr:rowOff>1359</xdr:rowOff>
    </xdr:to>
    <xdr:pic>
      <xdr:nvPicPr>
        <xdr:cNvPr id="2" name="Picture 1" descr="Logo Santander Rio S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6091" y="12717234"/>
          <a:ext cx="2181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1181100</xdr:colOff>
      <xdr:row>50</xdr:row>
      <xdr:rowOff>9525</xdr:rowOff>
    </xdr:from>
    <xdr:to>
      <xdr:col>1</xdr:col>
      <xdr:colOff>2647950</xdr:colOff>
      <xdr:row>54</xdr:row>
      <xdr:rowOff>76200</xdr:rowOff>
    </xdr:to>
    <xdr:pic>
      <xdr:nvPicPr>
        <xdr:cNvPr id="3" name="Picture 117" descr="Supervielle_transparen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95475" y="12592050"/>
          <a:ext cx="14668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802821</xdr:colOff>
      <xdr:row>50</xdr:row>
      <xdr:rowOff>149679</xdr:rowOff>
    </xdr:from>
    <xdr:to>
      <xdr:col>3</xdr:col>
      <xdr:colOff>2707822</xdr:colOff>
      <xdr:row>54</xdr:row>
      <xdr:rowOff>26499</xdr:rowOff>
    </xdr:to>
    <xdr:pic>
      <xdr:nvPicPr>
        <xdr:cNvPr id="4" name="Imagen 8" descr="image00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203871" y="12732204"/>
          <a:ext cx="1905001" cy="52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1061357</xdr:colOff>
      <xdr:row>0</xdr:row>
      <xdr:rowOff>122465</xdr:rowOff>
    </xdr:from>
    <xdr:to>
      <xdr:col>2</xdr:col>
      <xdr:colOff>3224893</xdr:colOff>
      <xdr:row>7</xdr:row>
      <xdr:rowOff>82073</xdr:rowOff>
    </xdr:to>
    <xdr:pic>
      <xdr:nvPicPr>
        <xdr:cNvPr id="6" name="Picture 5" descr="CCF 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25143" y="122465"/>
          <a:ext cx="2163536" cy="110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249999</xdr:colOff>
      <xdr:row>33</xdr:row>
      <xdr:rowOff>83343</xdr:rowOff>
    </xdr:from>
    <xdr:to>
      <xdr:col>3</xdr:col>
      <xdr:colOff>2106138</xdr:colOff>
      <xdr:row>37</xdr:row>
      <xdr:rowOff>39120</xdr:rowOff>
    </xdr:to>
    <xdr:pic>
      <xdr:nvPicPr>
        <xdr:cNvPr id="15" name="Picture 2" descr="Nuevo Logo Supervielle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592" b="30909"/>
        <a:stretch>
          <a:fillRect/>
        </a:stretch>
      </xdr:blipFill>
      <xdr:spPr bwMode="auto">
        <a:xfrm>
          <a:off x="5000593" y="5917406"/>
          <a:ext cx="1856139" cy="622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428624</xdr:colOff>
      <xdr:row>0</xdr:row>
      <xdr:rowOff>156104</xdr:rowOff>
    </xdr:from>
    <xdr:to>
      <xdr:col>4</xdr:col>
      <xdr:colOff>233891</xdr:colOff>
      <xdr:row>6</xdr:row>
      <xdr:rowOff>142875</xdr:rowOff>
    </xdr:to>
    <xdr:pic>
      <xdr:nvPicPr>
        <xdr:cNvPr id="6" name="Picture 5" descr="CCF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6280" y="156104"/>
          <a:ext cx="1936486" cy="986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1869098</xdr:colOff>
      <xdr:row>34</xdr:row>
      <xdr:rowOff>76696</xdr:rowOff>
    </xdr:from>
    <xdr:to>
      <xdr:col>5</xdr:col>
      <xdr:colOff>101870</xdr:colOff>
      <xdr:row>36</xdr:row>
      <xdr:rowOff>101190</xdr:rowOff>
    </xdr:to>
    <xdr:pic>
      <xdr:nvPicPr>
        <xdr:cNvPr id="17" name="Picture 3" descr="Logo Santander Ri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64373" y="6982321"/>
          <a:ext cx="1204572" cy="348344"/>
        </a:xfrm>
        <a:prstGeom prst="rect">
          <a:avLst/>
        </a:prstGeom>
        <a:noFill/>
      </xdr:spPr>
    </xdr:pic>
    <xdr:clientData/>
  </xdr:twoCellAnchor>
  <xdr:twoCellAnchor>
    <xdr:from>
      <xdr:col>5</xdr:col>
      <xdr:colOff>321469</xdr:colOff>
      <xdr:row>34</xdr:row>
      <xdr:rowOff>59531</xdr:rowOff>
    </xdr:from>
    <xdr:to>
      <xdr:col>7</xdr:col>
      <xdr:colOff>107157</xdr:colOff>
      <xdr:row>36</xdr:row>
      <xdr:rowOff>135731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83782" y="6226969"/>
          <a:ext cx="1452563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535781</xdr:colOff>
      <xdr:row>39</xdr:row>
      <xdr:rowOff>71438</xdr:rowOff>
    </xdr:from>
    <xdr:to>
      <xdr:col>3</xdr:col>
      <xdr:colOff>2024063</xdr:colOff>
      <xdr:row>43</xdr:row>
      <xdr:rowOff>34995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3437" y="7072313"/>
          <a:ext cx="1488282" cy="63030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142843</xdr:colOff>
      <xdr:row>39</xdr:row>
      <xdr:rowOff>130969</xdr:rowOff>
    </xdr:from>
    <xdr:to>
      <xdr:col>3</xdr:col>
      <xdr:colOff>1998982</xdr:colOff>
      <xdr:row>44</xdr:row>
      <xdr:rowOff>86746</xdr:rowOff>
    </xdr:to>
    <xdr:pic>
      <xdr:nvPicPr>
        <xdr:cNvPr id="2050" name="Picture 2" descr="Nuevo Logo Supervielle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0909"/>
        <a:stretch>
          <a:fillRect/>
        </a:stretch>
      </xdr:blipFill>
      <xdr:spPr bwMode="auto">
        <a:xfrm>
          <a:off x="440499" y="6869907"/>
          <a:ext cx="1856139" cy="789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1869098</xdr:colOff>
      <xdr:row>41</xdr:row>
      <xdr:rowOff>76696</xdr:rowOff>
    </xdr:from>
    <xdr:to>
      <xdr:col>5</xdr:col>
      <xdr:colOff>101870</xdr:colOff>
      <xdr:row>43</xdr:row>
      <xdr:rowOff>101190</xdr:rowOff>
    </xdr:to>
    <xdr:pic>
      <xdr:nvPicPr>
        <xdr:cNvPr id="2051" name="Picture 3" descr="Logo Santander Ri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6754" y="7172821"/>
          <a:ext cx="1197429" cy="357869"/>
        </a:xfrm>
        <a:prstGeom prst="rect">
          <a:avLst/>
        </a:prstGeom>
        <a:noFill/>
      </xdr:spPr>
    </xdr:pic>
    <xdr:clientData/>
  </xdr:twoCellAnchor>
  <xdr:twoCellAnchor>
    <xdr:from>
      <xdr:col>5</xdr:col>
      <xdr:colOff>345281</xdr:colOff>
      <xdr:row>41</xdr:row>
      <xdr:rowOff>59530</xdr:rowOff>
    </xdr:from>
    <xdr:to>
      <xdr:col>7</xdr:col>
      <xdr:colOff>130969</xdr:colOff>
      <xdr:row>43</xdr:row>
      <xdr:rowOff>135730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07594" y="7131843"/>
          <a:ext cx="1452563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476250</xdr:colOff>
      <xdr:row>1</xdr:row>
      <xdr:rowOff>11906</xdr:rowOff>
    </xdr:from>
    <xdr:to>
      <xdr:col>4</xdr:col>
      <xdr:colOff>281517</xdr:colOff>
      <xdr:row>6</xdr:row>
      <xdr:rowOff>165365</xdr:rowOff>
    </xdr:to>
    <xdr:pic>
      <xdr:nvPicPr>
        <xdr:cNvPr id="12" name="Picture 5" descr="CCF 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3906" y="178594"/>
          <a:ext cx="1936486" cy="986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571499</xdr:colOff>
      <xdr:row>46</xdr:row>
      <xdr:rowOff>107156</xdr:rowOff>
    </xdr:from>
    <xdr:to>
      <xdr:col>3</xdr:col>
      <xdr:colOff>2059781</xdr:colOff>
      <xdr:row>50</xdr:row>
      <xdr:rowOff>70713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9155" y="8012906"/>
          <a:ext cx="1488282" cy="63030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casraimundez@macro.com.ar" TargetMode="External"/><Relationship Id="rId13" Type="http://schemas.openxmlformats.org/officeDocument/2006/relationships/hyperlink" Target="mailto:bibiana.rey@supervielle.com.ar" TargetMode="External"/><Relationship Id="rId3" Type="http://schemas.openxmlformats.org/officeDocument/2006/relationships/hyperlink" Target="mailto:ricardo.ramirez@supervielle.com.ar" TargetMode="External"/><Relationship Id="rId7" Type="http://schemas.openxmlformats.org/officeDocument/2006/relationships/hyperlink" Target="mailto:walterherrlein@macro.com.ar" TargetMode="External"/><Relationship Id="rId12" Type="http://schemas.openxmlformats.org/officeDocument/2006/relationships/hyperlink" Target="mailto:aharo@santanderrio.com.ar" TargetMode="External"/><Relationship Id="rId2" Type="http://schemas.openxmlformats.org/officeDocument/2006/relationships/hyperlink" Target="mailto:rosario.jonas-mackinlay@supervielle.com.a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dgaido@santanderrio.com.ar" TargetMode="External"/><Relationship Id="rId6" Type="http://schemas.openxmlformats.org/officeDocument/2006/relationships/hyperlink" Target="mailto:nlopezlecube@santanderrio.com.ar" TargetMode="External"/><Relationship Id="rId11" Type="http://schemas.openxmlformats.org/officeDocument/2006/relationships/hyperlink" Target="mailto:Faban.jungman@intlfcstone.com" TargetMode="External"/><Relationship Id="rId5" Type="http://schemas.openxmlformats.org/officeDocument/2006/relationships/hyperlink" Target="mailto:jliberman@santanderrio.com.a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ariana.talamo@intlfcstone.com" TargetMode="External"/><Relationship Id="rId4" Type="http://schemas.openxmlformats.org/officeDocument/2006/relationships/hyperlink" Target="mailto:facundo.cardozo@supervielle.com.ar" TargetMode="External"/><Relationship Id="rId9" Type="http://schemas.openxmlformats.org/officeDocument/2006/relationships/hyperlink" Target="mailto:pazsementuch@macro.com.ar" TargetMode="External"/><Relationship Id="rId14" Type="http://schemas.openxmlformats.org/officeDocument/2006/relationships/hyperlink" Target="mailto:juancatalano@macro.com.a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2"/>
  <sheetViews>
    <sheetView showGridLines="0" topLeftCell="A64" zoomScale="80" zoomScaleNormal="80" workbookViewId="0">
      <selection activeCell="F63" sqref="F63"/>
    </sheetView>
  </sheetViews>
  <sheetFormatPr baseColWidth="10" defaultRowHeight="12.75" x14ac:dyDescent="0.2"/>
  <cols>
    <col min="1" max="1" width="6" style="41" customWidth="1"/>
    <col min="2" max="2" width="51.5703125" style="41" customWidth="1"/>
    <col min="3" max="3" width="63.7109375" style="41" customWidth="1"/>
    <col min="4" max="4" width="55.140625" style="41" customWidth="1"/>
    <col min="5" max="5" width="10.7109375" style="41" customWidth="1"/>
    <col min="6" max="16384" width="11.42578125" style="41"/>
  </cols>
  <sheetData>
    <row r="1" spans="2:4" x14ac:dyDescent="0.2">
      <c r="B1" s="44"/>
      <c r="C1" s="44"/>
    </row>
    <row r="2" spans="2:4" x14ac:dyDescent="0.2">
      <c r="B2" s="44"/>
      <c r="C2" s="44"/>
    </row>
    <row r="3" spans="2:4" x14ac:dyDescent="0.2">
      <c r="B3" s="44"/>
      <c r="C3" s="44"/>
    </row>
    <row r="4" spans="2:4" x14ac:dyDescent="0.2">
      <c r="B4" s="44"/>
      <c r="C4" s="44"/>
    </row>
    <row r="5" spans="2:4" x14ac:dyDescent="0.2">
      <c r="B5" s="44"/>
      <c r="C5" s="44"/>
    </row>
    <row r="6" spans="2:4" x14ac:dyDescent="0.2">
      <c r="B6" s="44"/>
      <c r="C6" s="44"/>
    </row>
    <row r="7" spans="2:4" x14ac:dyDescent="0.2">
      <c r="B7" s="44"/>
      <c r="C7" s="44"/>
    </row>
    <row r="8" spans="2:4" x14ac:dyDescent="0.2">
      <c r="B8" s="44"/>
      <c r="C8" s="44"/>
    </row>
    <row r="9" spans="2:4" ht="19.5" x14ac:dyDescent="0.2">
      <c r="B9" s="54" t="s">
        <v>107</v>
      </c>
      <c r="C9" s="54"/>
      <c r="D9" s="54"/>
    </row>
    <row r="10" spans="2:4" x14ac:dyDescent="0.2">
      <c r="B10" s="45"/>
      <c r="C10" s="45"/>
      <c r="D10" s="45"/>
    </row>
    <row r="11" spans="2:4" ht="18.75" customHeight="1" x14ac:dyDescent="0.2">
      <c r="B11" s="42" t="s">
        <v>21</v>
      </c>
      <c r="C11" s="53" t="s">
        <v>22</v>
      </c>
      <c r="D11" s="53"/>
    </row>
    <row r="12" spans="2:4" ht="18.75" customHeight="1" x14ac:dyDescent="0.2">
      <c r="B12" s="42" t="s">
        <v>23</v>
      </c>
      <c r="C12" s="53" t="s">
        <v>24</v>
      </c>
      <c r="D12" s="53"/>
    </row>
    <row r="13" spans="2:4" ht="18.75" customHeight="1" x14ac:dyDescent="0.2">
      <c r="B13" s="42" t="s">
        <v>25</v>
      </c>
      <c r="C13" s="53" t="s">
        <v>26</v>
      </c>
      <c r="D13" s="53"/>
    </row>
    <row r="14" spans="2:4" ht="18.75" customHeight="1" x14ac:dyDescent="0.2">
      <c r="B14" s="42" t="s">
        <v>27</v>
      </c>
      <c r="C14" s="53" t="s">
        <v>28</v>
      </c>
      <c r="D14" s="53"/>
    </row>
    <row r="15" spans="2:4" ht="18.75" customHeight="1" x14ac:dyDescent="0.2">
      <c r="B15" s="42" t="s">
        <v>29</v>
      </c>
      <c r="C15" s="53" t="s">
        <v>30</v>
      </c>
      <c r="D15" s="53"/>
    </row>
    <row r="16" spans="2:4" ht="18.75" customHeight="1" x14ac:dyDescent="0.2">
      <c r="B16" s="42" t="s">
        <v>31</v>
      </c>
      <c r="C16" s="55" t="s">
        <v>125</v>
      </c>
      <c r="D16" s="55"/>
    </row>
    <row r="17" spans="2:4" ht="18.75" customHeight="1" x14ac:dyDescent="0.2">
      <c r="B17" s="42" t="s">
        <v>32</v>
      </c>
      <c r="C17" s="55" t="s">
        <v>126</v>
      </c>
      <c r="D17" s="55"/>
    </row>
    <row r="18" spans="2:4" ht="18.75" customHeight="1" x14ac:dyDescent="0.2">
      <c r="B18" s="42" t="s">
        <v>33</v>
      </c>
      <c r="C18" s="55" t="s">
        <v>127</v>
      </c>
      <c r="D18" s="55"/>
    </row>
    <row r="19" spans="2:4" ht="18.75" customHeight="1" x14ac:dyDescent="0.2">
      <c r="B19" s="42" t="s">
        <v>34</v>
      </c>
      <c r="C19" s="53" t="s">
        <v>35</v>
      </c>
      <c r="D19" s="53"/>
    </row>
    <row r="20" spans="2:4" ht="18.75" customHeight="1" x14ac:dyDescent="0.2">
      <c r="B20" s="42" t="s">
        <v>36</v>
      </c>
      <c r="C20" s="53" t="s">
        <v>101</v>
      </c>
      <c r="D20" s="53"/>
    </row>
    <row r="21" spans="2:4" ht="18.75" customHeight="1" x14ac:dyDescent="0.2">
      <c r="B21" s="42" t="s">
        <v>37</v>
      </c>
      <c r="C21" s="53" t="s">
        <v>102</v>
      </c>
      <c r="D21" s="53"/>
    </row>
    <row r="22" spans="2:4" ht="33.75" customHeight="1" x14ac:dyDescent="0.2">
      <c r="B22" s="42" t="s">
        <v>38</v>
      </c>
      <c r="C22" s="53" t="s">
        <v>39</v>
      </c>
      <c r="D22" s="53"/>
    </row>
    <row r="23" spans="2:4" ht="18.75" customHeight="1" x14ac:dyDescent="0.2">
      <c r="B23" s="42" t="s">
        <v>40</v>
      </c>
      <c r="C23" s="53" t="s">
        <v>41</v>
      </c>
      <c r="D23" s="53"/>
    </row>
    <row r="24" spans="2:4" ht="18.75" customHeight="1" x14ac:dyDescent="0.2">
      <c r="B24" s="42" t="s">
        <v>42</v>
      </c>
      <c r="C24" s="53" t="s">
        <v>43</v>
      </c>
      <c r="D24" s="53"/>
    </row>
    <row r="25" spans="2:4" ht="18.75" customHeight="1" x14ac:dyDescent="0.2">
      <c r="B25" s="42" t="s">
        <v>44</v>
      </c>
      <c r="C25" s="53" t="s">
        <v>45</v>
      </c>
      <c r="D25" s="53"/>
    </row>
    <row r="26" spans="2:4" ht="18.75" customHeight="1" x14ac:dyDescent="0.2">
      <c r="B26" s="42" t="s">
        <v>46</v>
      </c>
      <c r="C26" s="53" t="s">
        <v>47</v>
      </c>
      <c r="D26" s="53"/>
    </row>
    <row r="27" spans="2:4" ht="18.75" customHeight="1" x14ac:dyDescent="0.2">
      <c r="B27" s="42" t="s">
        <v>48</v>
      </c>
      <c r="C27" s="53" t="s">
        <v>49</v>
      </c>
      <c r="D27" s="53"/>
    </row>
    <row r="28" spans="2:4" ht="41.25" customHeight="1" x14ac:dyDescent="0.2">
      <c r="B28" s="42" t="s">
        <v>50</v>
      </c>
      <c r="C28" s="53" t="s">
        <v>51</v>
      </c>
      <c r="D28" s="53"/>
    </row>
    <row r="29" spans="2:4" ht="15" x14ac:dyDescent="0.2">
      <c r="B29" s="39"/>
      <c r="C29" s="39"/>
      <c r="D29" s="39"/>
    </row>
    <row r="30" spans="2:4" ht="19.5" x14ac:dyDescent="0.2">
      <c r="B30" s="54" t="s">
        <v>108</v>
      </c>
      <c r="C30" s="54"/>
      <c r="D30" s="54"/>
    </row>
    <row r="31" spans="2:4" ht="18.75" customHeight="1" x14ac:dyDescent="0.2">
      <c r="B31" s="42" t="s">
        <v>123</v>
      </c>
      <c r="C31" s="55" t="s">
        <v>130</v>
      </c>
      <c r="D31" s="55"/>
    </row>
    <row r="32" spans="2:4" ht="40.5" customHeight="1" x14ac:dyDescent="0.2">
      <c r="B32" s="42" t="s">
        <v>52</v>
      </c>
      <c r="C32" s="56" t="s">
        <v>53</v>
      </c>
      <c r="D32" s="56"/>
    </row>
    <row r="33" spans="2:4" ht="18.75" customHeight="1" x14ac:dyDescent="0.2">
      <c r="B33" s="42" t="s">
        <v>54</v>
      </c>
      <c r="C33" s="53" t="s">
        <v>103</v>
      </c>
      <c r="D33" s="53"/>
    </row>
    <row r="34" spans="2:4" ht="18.75" customHeight="1" x14ac:dyDescent="0.2">
      <c r="B34" s="42" t="s">
        <v>55</v>
      </c>
      <c r="C34" s="53" t="s">
        <v>110</v>
      </c>
      <c r="D34" s="53"/>
    </row>
    <row r="35" spans="2:4" ht="18.75" customHeight="1" x14ac:dyDescent="0.2">
      <c r="B35" s="42" t="s">
        <v>56</v>
      </c>
      <c r="C35" s="53" t="s">
        <v>111</v>
      </c>
      <c r="D35" s="53"/>
    </row>
    <row r="36" spans="2:4" ht="18.75" customHeight="1" x14ac:dyDescent="0.2">
      <c r="B36" s="42" t="s">
        <v>57</v>
      </c>
      <c r="C36" s="55" t="s">
        <v>105</v>
      </c>
      <c r="D36" s="55"/>
    </row>
    <row r="37" spans="2:4" x14ac:dyDescent="0.2">
      <c r="B37" s="45"/>
      <c r="C37" s="45"/>
      <c r="D37" s="45"/>
    </row>
    <row r="38" spans="2:4" ht="19.5" x14ac:dyDescent="0.2">
      <c r="B38" s="54" t="s">
        <v>109</v>
      </c>
      <c r="C38" s="54"/>
      <c r="D38" s="54"/>
    </row>
    <row r="39" spans="2:4" ht="18" customHeight="1" x14ac:dyDescent="0.2">
      <c r="B39" s="42" t="s">
        <v>123</v>
      </c>
      <c r="C39" s="55" t="s">
        <v>130</v>
      </c>
      <c r="D39" s="55"/>
    </row>
    <row r="40" spans="2:4" ht="81" customHeight="1" x14ac:dyDescent="0.2">
      <c r="B40" s="42" t="s">
        <v>52</v>
      </c>
      <c r="C40" s="56" t="s">
        <v>112</v>
      </c>
      <c r="D40" s="56"/>
    </row>
    <row r="41" spans="2:4" ht="18" customHeight="1" x14ac:dyDescent="0.2">
      <c r="B41" s="42" t="s">
        <v>54</v>
      </c>
      <c r="C41" s="53" t="s">
        <v>103</v>
      </c>
      <c r="D41" s="53"/>
    </row>
    <row r="42" spans="2:4" ht="18" customHeight="1" x14ac:dyDescent="0.2">
      <c r="B42" s="42" t="s">
        <v>55</v>
      </c>
      <c r="C42" s="53" t="s">
        <v>113</v>
      </c>
      <c r="D42" s="53"/>
    </row>
    <row r="43" spans="2:4" ht="18" customHeight="1" x14ac:dyDescent="0.2">
      <c r="B43" s="42" t="s">
        <v>56</v>
      </c>
      <c r="C43" s="53" t="s">
        <v>104</v>
      </c>
      <c r="D43" s="53"/>
    </row>
    <row r="44" spans="2:4" ht="18.75" customHeight="1" x14ac:dyDescent="0.2">
      <c r="B44" s="42" t="s">
        <v>57</v>
      </c>
      <c r="C44" s="55" t="s">
        <v>106</v>
      </c>
      <c r="D44" s="55"/>
    </row>
    <row r="45" spans="2:4" x14ac:dyDescent="0.2">
      <c r="B45" s="50" t="s">
        <v>124</v>
      </c>
      <c r="C45" s="45"/>
      <c r="D45" s="45"/>
    </row>
    <row r="46" spans="2:4" x14ac:dyDescent="0.2">
      <c r="B46" s="45"/>
      <c r="C46" s="45"/>
      <c r="D46" s="45"/>
    </row>
    <row r="47" spans="2:4" x14ac:dyDescent="0.2">
      <c r="B47" s="45"/>
      <c r="C47" s="45"/>
      <c r="D47" s="45"/>
    </row>
    <row r="48" spans="2:4" ht="15" x14ac:dyDescent="0.2">
      <c r="C48" s="30" t="s">
        <v>58</v>
      </c>
      <c r="D48" s="45"/>
    </row>
    <row r="49" spans="2:4" x14ac:dyDescent="0.2">
      <c r="B49" s="45"/>
      <c r="C49" s="45"/>
      <c r="D49" s="45"/>
    </row>
    <row r="50" spans="2:4" x14ac:dyDescent="0.2">
      <c r="B50" s="45"/>
      <c r="C50" s="45"/>
      <c r="D50" s="45"/>
    </row>
    <row r="51" spans="2:4" x14ac:dyDescent="0.2">
      <c r="B51" s="45"/>
      <c r="C51" s="45"/>
      <c r="D51" s="45"/>
    </row>
    <row r="52" spans="2:4" x14ac:dyDescent="0.2">
      <c r="B52" s="45"/>
      <c r="C52" s="45"/>
      <c r="D52" s="45"/>
    </row>
    <row r="53" spans="2:4" x14ac:dyDescent="0.2">
      <c r="B53" s="45"/>
      <c r="C53" s="45"/>
      <c r="D53" s="46"/>
    </row>
    <row r="54" spans="2:4" x14ac:dyDescent="0.2">
      <c r="B54" s="45"/>
      <c r="C54" s="45"/>
      <c r="D54" s="46"/>
    </row>
    <row r="55" spans="2:4" x14ac:dyDescent="0.2">
      <c r="B55" s="45"/>
      <c r="C55" s="45"/>
      <c r="D55" s="46"/>
    </row>
    <row r="56" spans="2:4" ht="15" x14ac:dyDescent="0.2">
      <c r="B56" s="31" t="s">
        <v>39</v>
      </c>
      <c r="C56" s="32" t="s">
        <v>59</v>
      </c>
      <c r="D56" s="31" t="s">
        <v>60</v>
      </c>
    </row>
    <row r="57" spans="2:4" ht="16.5" x14ac:dyDescent="0.3">
      <c r="B57" s="62" t="s">
        <v>131</v>
      </c>
      <c r="C57" s="62" t="s">
        <v>132</v>
      </c>
      <c r="D57" s="62" t="s">
        <v>133</v>
      </c>
    </row>
    <row r="58" spans="2:4" ht="15" x14ac:dyDescent="0.2">
      <c r="B58" s="31" t="s">
        <v>61</v>
      </c>
      <c r="C58" s="32" t="s">
        <v>62</v>
      </c>
      <c r="D58" s="31" t="s">
        <v>63</v>
      </c>
    </row>
    <row r="59" spans="2:4" ht="36" customHeight="1" x14ac:dyDescent="0.2">
      <c r="B59" s="33" t="s">
        <v>64</v>
      </c>
      <c r="C59" s="34" t="s">
        <v>65</v>
      </c>
      <c r="D59" s="33" t="s">
        <v>65</v>
      </c>
    </row>
    <row r="60" spans="2:4" ht="15" x14ac:dyDescent="0.2">
      <c r="B60" s="35" t="s">
        <v>66</v>
      </c>
      <c r="C60" s="36" t="s">
        <v>67</v>
      </c>
      <c r="D60" s="35" t="s">
        <v>68</v>
      </c>
    </row>
    <row r="61" spans="2:4" ht="15" x14ac:dyDescent="0.2">
      <c r="B61" s="37" t="s">
        <v>69</v>
      </c>
      <c r="C61" s="38" t="s">
        <v>70</v>
      </c>
      <c r="D61" s="51" t="s">
        <v>71</v>
      </c>
    </row>
    <row r="62" spans="2:4" ht="15" x14ac:dyDescent="0.2">
      <c r="B62" s="39"/>
      <c r="C62" s="36"/>
      <c r="D62" s="39"/>
    </row>
    <row r="63" spans="2:4" ht="15" x14ac:dyDescent="0.2">
      <c r="B63" s="31" t="s">
        <v>72</v>
      </c>
      <c r="C63" s="32" t="s">
        <v>73</v>
      </c>
      <c r="D63" s="31" t="s">
        <v>74</v>
      </c>
    </row>
    <row r="64" spans="2:4" ht="30" x14ac:dyDescent="0.2">
      <c r="B64" s="33" t="s">
        <v>64</v>
      </c>
      <c r="C64" s="34" t="s">
        <v>65</v>
      </c>
      <c r="D64" s="33" t="s">
        <v>65</v>
      </c>
    </row>
    <row r="65" spans="2:4" ht="15" x14ac:dyDescent="0.2">
      <c r="B65" s="35" t="s">
        <v>75</v>
      </c>
      <c r="C65" s="36" t="s">
        <v>67</v>
      </c>
      <c r="D65" s="35" t="s">
        <v>76</v>
      </c>
    </row>
    <row r="66" spans="2:4" ht="15" x14ac:dyDescent="0.2">
      <c r="B66" s="37" t="s">
        <v>77</v>
      </c>
      <c r="C66" s="38" t="s">
        <v>78</v>
      </c>
      <c r="D66" s="51" t="s">
        <v>79</v>
      </c>
    </row>
    <row r="67" spans="2:4" ht="15" x14ac:dyDescent="0.2">
      <c r="B67" s="39"/>
      <c r="C67" s="40"/>
      <c r="D67" s="39"/>
    </row>
    <row r="68" spans="2:4" ht="15" x14ac:dyDescent="0.2">
      <c r="B68" s="31" t="s">
        <v>80</v>
      </c>
      <c r="C68" s="32" t="s">
        <v>117</v>
      </c>
      <c r="D68" s="31" t="s">
        <v>82</v>
      </c>
    </row>
    <row r="69" spans="2:4" ht="15" x14ac:dyDescent="0.2">
      <c r="B69" s="33" t="s">
        <v>83</v>
      </c>
      <c r="C69" s="34" t="s">
        <v>65</v>
      </c>
      <c r="D69" s="33" t="s">
        <v>84</v>
      </c>
    </row>
    <row r="70" spans="2:4" ht="15" x14ac:dyDescent="0.2">
      <c r="B70" s="35" t="s">
        <v>85</v>
      </c>
      <c r="C70" s="36" t="s">
        <v>67</v>
      </c>
      <c r="D70" s="35" t="s">
        <v>86</v>
      </c>
    </row>
    <row r="71" spans="2:4" ht="40.5" customHeight="1" x14ac:dyDescent="0.2">
      <c r="B71" s="37" t="s">
        <v>87</v>
      </c>
      <c r="C71" s="38" t="s">
        <v>118</v>
      </c>
      <c r="D71" s="51" t="s">
        <v>89</v>
      </c>
    </row>
    <row r="72" spans="2:4" ht="15" x14ac:dyDescent="0.2">
      <c r="B72" s="31"/>
      <c r="C72" s="39"/>
    </row>
    <row r="73" spans="2:4" ht="15" x14ac:dyDescent="0.2">
      <c r="B73" s="31" t="s">
        <v>114</v>
      </c>
      <c r="C73" s="32" t="s">
        <v>81</v>
      </c>
      <c r="D73" s="31" t="s">
        <v>90</v>
      </c>
    </row>
    <row r="74" spans="2:4" ht="15" x14ac:dyDescent="0.2">
      <c r="B74" s="33" t="s">
        <v>83</v>
      </c>
      <c r="C74" s="34" t="s">
        <v>65</v>
      </c>
      <c r="D74" s="33" t="s">
        <v>84</v>
      </c>
    </row>
    <row r="75" spans="2:4" ht="15" x14ac:dyDescent="0.2">
      <c r="B75" s="35" t="s">
        <v>115</v>
      </c>
      <c r="C75" s="36" t="s">
        <v>67</v>
      </c>
      <c r="D75" s="35" t="s">
        <v>91</v>
      </c>
    </row>
    <row r="76" spans="2:4" ht="19.5" customHeight="1" x14ac:dyDescent="0.2">
      <c r="B76" s="37" t="s">
        <v>116</v>
      </c>
      <c r="C76" s="38" t="s">
        <v>88</v>
      </c>
      <c r="D76" s="51" t="s">
        <v>92</v>
      </c>
    </row>
    <row r="77" spans="2:4" ht="15" x14ac:dyDescent="0.2">
      <c r="B77" s="39"/>
      <c r="C77" s="39"/>
      <c r="D77" s="39"/>
    </row>
    <row r="78" spans="2:4" ht="15" x14ac:dyDescent="0.2">
      <c r="B78" s="39"/>
      <c r="C78" s="39"/>
      <c r="D78" s="39"/>
    </row>
    <row r="79" spans="2:4" x14ac:dyDescent="0.2">
      <c r="B79" s="45"/>
      <c r="C79" s="45"/>
      <c r="D79" s="45"/>
    </row>
    <row r="80" spans="2:4" ht="15" x14ac:dyDescent="0.2">
      <c r="C80" s="30" t="s">
        <v>93</v>
      </c>
    </row>
    <row r="81" spans="2:4" ht="15" x14ac:dyDescent="0.2">
      <c r="B81" s="47"/>
    </row>
    <row r="84" spans="2:4" ht="33.75" customHeight="1" x14ac:dyDescent="0.2"/>
    <row r="85" spans="2:4" ht="15" x14ac:dyDescent="0.2">
      <c r="C85" s="31" t="s">
        <v>94</v>
      </c>
    </row>
    <row r="86" spans="2:4" ht="15" x14ac:dyDescent="0.2">
      <c r="C86" s="31" t="s">
        <v>95</v>
      </c>
    </row>
    <row r="87" spans="2:4" ht="15" x14ac:dyDescent="0.2">
      <c r="C87" s="35" t="s">
        <v>96</v>
      </c>
    </row>
    <row r="88" spans="2:4" ht="19.5" customHeight="1" x14ac:dyDescent="0.2">
      <c r="B88" s="37"/>
      <c r="C88" s="38" t="s">
        <v>97</v>
      </c>
      <c r="D88" s="51"/>
    </row>
    <row r="90" spans="2:4" ht="15" x14ac:dyDescent="0.2">
      <c r="C90" s="31" t="s">
        <v>98</v>
      </c>
    </row>
    <row r="91" spans="2:4" ht="15" x14ac:dyDescent="0.2">
      <c r="C91" s="35" t="s">
        <v>99</v>
      </c>
    </row>
    <row r="92" spans="2:4" ht="19.5" customHeight="1" x14ac:dyDescent="0.2">
      <c r="B92" s="37"/>
      <c r="C92" s="38" t="s">
        <v>100</v>
      </c>
      <c r="D92" s="51"/>
    </row>
  </sheetData>
  <mergeCells count="33">
    <mergeCell ref="C41:D41"/>
    <mergeCell ref="C42:D42"/>
    <mergeCell ref="C43:D43"/>
    <mergeCell ref="C44:D44"/>
    <mergeCell ref="C34:D34"/>
    <mergeCell ref="C35:D35"/>
    <mergeCell ref="C36:D36"/>
    <mergeCell ref="B38:D38"/>
    <mergeCell ref="C39:D39"/>
    <mergeCell ref="C40:D40"/>
    <mergeCell ref="C33:D33"/>
    <mergeCell ref="C21:D21"/>
    <mergeCell ref="C22:D22"/>
    <mergeCell ref="C23:D23"/>
    <mergeCell ref="C24:D24"/>
    <mergeCell ref="C25:D25"/>
    <mergeCell ref="C26:D26"/>
    <mergeCell ref="C27:D27"/>
    <mergeCell ref="C28:D28"/>
    <mergeCell ref="B30:D30"/>
    <mergeCell ref="C31:D31"/>
    <mergeCell ref="C32:D32"/>
    <mergeCell ref="C20:D20"/>
    <mergeCell ref="B9:D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hyperlinks>
    <hyperlink ref="C61" r:id="rId1" tooltip="blocked::mailto:dgaido@santanderrio.com.ar" display="mailto:dgaido@santanderrio.com.ar"/>
    <hyperlink ref="B71" r:id="rId2" display="mailto:rosario.jonas-mackinlay@supervielle.com.ar"/>
    <hyperlink ref="B61" r:id="rId3" display="mailto:ricardo.ramirez@supervielle.com.ar"/>
    <hyperlink ref="B66" r:id="rId4"/>
    <hyperlink ref="C66" r:id="rId5"/>
    <hyperlink ref="C71" r:id="rId6"/>
    <hyperlink ref="D66" r:id="rId7"/>
    <hyperlink ref="D61" r:id="rId8"/>
    <hyperlink ref="D76" r:id="rId9"/>
    <hyperlink ref="C88" r:id="rId10"/>
    <hyperlink ref="C92" r:id="rId11"/>
    <hyperlink ref="C76" r:id="rId12"/>
    <hyperlink ref="B76" r:id="rId13"/>
    <hyperlink ref="D71" r:id="rId14"/>
  </hyperlinks>
  <pageMargins left="0.74803149606299213" right="0.74803149606299213" top="0.98425196850393704" bottom="0.98425196850393704" header="0" footer="0"/>
  <pageSetup scale="58" orientation="portrait" r:id="rId15"/>
  <headerFooter alignWithMargins="0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46"/>
  <sheetViews>
    <sheetView showGridLines="0" topLeftCell="A7" zoomScale="80" zoomScaleNormal="80" workbookViewId="0">
      <selection activeCell="B24" sqref="B24:K31"/>
    </sheetView>
  </sheetViews>
  <sheetFormatPr baseColWidth="10" defaultColWidth="0" defaultRowHeight="12.75" outlineLevelCol="1" x14ac:dyDescent="0.2"/>
  <cols>
    <col min="1" max="1" width="4.42578125" style="1" customWidth="1"/>
    <col min="2" max="2" width="33.28515625" style="1" hidden="1" customWidth="1" outlineLevel="1"/>
    <col min="3" max="3" width="33.5703125" style="1" hidden="1" customWidth="1" outlineLevel="1"/>
    <col min="4" max="4" width="32" style="2" bestFit="1" customWidth="1" collapsed="1"/>
    <col min="5" max="10" width="12.5703125" style="1" customWidth="1"/>
    <col min="11" max="11" width="14.85546875" style="1" bestFit="1" customWidth="1"/>
    <col min="12" max="12" width="12.5703125" style="1" customWidth="1"/>
    <col min="13" max="13" width="6" customWidth="1"/>
    <col min="14" max="16384" width="0" style="1" hidden="1"/>
  </cols>
  <sheetData>
    <row r="4" spans="1:13" x14ac:dyDescent="0.2">
      <c r="F4"/>
    </row>
    <row r="7" spans="1:13" x14ac:dyDescent="0.2">
      <c r="D7" s="28"/>
      <c r="E7" s="28"/>
      <c r="F7" s="28"/>
    </row>
    <row r="8" spans="1:13" x14ac:dyDescent="0.2">
      <c r="D8" s="57" t="s">
        <v>9</v>
      </c>
      <c r="E8" s="57"/>
      <c r="F8" s="28"/>
    </row>
    <row r="9" spans="1:13" x14ac:dyDescent="0.2">
      <c r="D9" s="57" t="s">
        <v>119</v>
      </c>
      <c r="E9" s="57"/>
      <c r="F9" s="43"/>
    </row>
    <row r="10" spans="1:13" x14ac:dyDescent="0.2">
      <c r="C10" s="15"/>
      <c r="D10" s="14"/>
      <c r="E10" s="15"/>
      <c r="F10" s="15"/>
      <c r="M10" s="1"/>
    </row>
    <row r="11" spans="1:13" ht="15.75" x14ac:dyDescent="0.25">
      <c r="D11" s="16" t="s">
        <v>16</v>
      </c>
      <c r="E11" s="17">
        <f>+D17</f>
        <v>42283</v>
      </c>
      <c r="M11" s="1"/>
    </row>
    <row r="12" spans="1:13" ht="15.75" x14ac:dyDescent="0.25">
      <c r="D12" s="18" t="s">
        <v>17</v>
      </c>
      <c r="E12" s="19">
        <f>+D20</f>
        <v>42557</v>
      </c>
      <c r="G12" s="3"/>
      <c r="H12" s="3"/>
      <c r="I12" s="3"/>
      <c r="J12" s="3"/>
      <c r="M12" s="1"/>
    </row>
    <row r="13" spans="1:13" ht="15.75" x14ac:dyDescent="0.25">
      <c r="D13" s="18" t="s">
        <v>18</v>
      </c>
      <c r="E13" s="20" t="s">
        <v>19</v>
      </c>
      <c r="G13" s="3"/>
      <c r="H13" s="3"/>
      <c r="I13" s="3"/>
      <c r="J13" s="3"/>
      <c r="M13" s="1"/>
    </row>
    <row r="14" spans="1:13" ht="15.75" x14ac:dyDescent="0.25">
      <c r="D14" s="22" t="s">
        <v>20</v>
      </c>
      <c r="E14" s="23">
        <v>0.28000000000000003</v>
      </c>
      <c r="F14" s="4"/>
      <c r="M14" s="1"/>
    </row>
    <row r="15" spans="1:13" x14ac:dyDescent="0.2">
      <c r="M15" s="1"/>
    </row>
    <row r="16" spans="1:13" s="5" customFormat="1" ht="28.5" customHeight="1" x14ac:dyDescent="0.2">
      <c r="A16" s="24"/>
      <c r="B16" s="58" t="s">
        <v>11</v>
      </c>
      <c r="C16" s="58"/>
      <c r="D16" s="25" t="s">
        <v>10</v>
      </c>
      <c r="E16" s="26" t="s">
        <v>0</v>
      </c>
      <c r="F16" s="26" t="s">
        <v>12</v>
      </c>
      <c r="G16" s="26" t="s">
        <v>1</v>
      </c>
      <c r="H16" s="26" t="s">
        <v>2</v>
      </c>
      <c r="I16" s="26" t="s">
        <v>3</v>
      </c>
      <c r="J16" s="26" t="s">
        <v>4</v>
      </c>
      <c r="K16" s="26" t="s">
        <v>8</v>
      </c>
      <c r="L16" s="27" t="s">
        <v>13</v>
      </c>
    </row>
    <row r="17" spans="1:13" x14ac:dyDescent="0.2">
      <c r="C17" s="6">
        <v>42283</v>
      </c>
      <c r="D17" s="6">
        <f>+C17</f>
        <v>42283</v>
      </c>
      <c r="E17" s="7">
        <v>100</v>
      </c>
      <c r="F17" s="7"/>
      <c r="G17" s="7"/>
      <c r="H17" s="7"/>
      <c r="I17" s="7">
        <f t="shared" ref="I17:I20" si="0">+E17-H17</f>
        <v>100</v>
      </c>
      <c r="J17" s="7">
        <f>-E17</f>
        <v>-100</v>
      </c>
      <c r="K17" s="7"/>
      <c r="L17" s="7"/>
      <c r="M17" s="1"/>
    </row>
    <row r="18" spans="1:13" x14ac:dyDescent="0.2">
      <c r="A18" s="1">
        <v>3</v>
      </c>
      <c r="B18" s="6">
        <f t="shared" ref="B18" si="1">+C17</f>
        <v>42283</v>
      </c>
      <c r="C18" s="6">
        <f>EDATE(C$17,A18)-1</f>
        <v>42374</v>
      </c>
      <c r="D18" s="6">
        <f>EDATE(D$17,A18)</f>
        <v>42375</v>
      </c>
      <c r="E18" s="7">
        <f t="shared" ref="E18:E20" si="2">+I17</f>
        <v>100</v>
      </c>
      <c r="F18" s="8">
        <f>+C18-B18+1</f>
        <v>92</v>
      </c>
      <c r="G18" s="7">
        <f>+E18*$E$14*(F18)/365</f>
        <v>7.0575342465753437</v>
      </c>
      <c r="H18" s="7"/>
      <c r="I18" s="7">
        <f t="shared" si="0"/>
        <v>100</v>
      </c>
      <c r="J18" s="7">
        <f t="shared" ref="J18:J20" si="3">+G18+H18</f>
        <v>7.0575342465753437</v>
      </c>
      <c r="K18" s="9">
        <f>+J18/(1+$J$23)^((L18)/365)</f>
        <v>6.592177191515316</v>
      </c>
      <c r="L18" s="8">
        <f>+D18-$D$17</f>
        <v>92</v>
      </c>
      <c r="M18" s="1"/>
    </row>
    <row r="19" spans="1:13" x14ac:dyDescent="0.2">
      <c r="A19" s="1">
        <v>6</v>
      </c>
      <c r="B19" s="6">
        <f>+C18</f>
        <v>42374</v>
      </c>
      <c r="C19" s="6">
        <f>EDATE(C$17,A19)-1</f>
        <v>42465</v>
      </c>
      <c r="D19" s="6">
        <f t="shared" ref="D19:D20" si="4">EDATE(D$17,A19)</f>
        <v>42466</v>
      </c>
      <c r="E19" s="7">
        <f t="shared" si="2"/>
        <v>100</v>
      </c>
      <c r="F19" s="8">
        <f t="shared" ref="F19" si="5">+C19-B19</f>
        <v>91</v>
      </c>
      <c r="G19" s="7">
        <f>+E19*$E$14*(F19)/365</f>
        <v>6.9808219178082203</v>
      </c>
      <c r="H19" s="7"/>
      <c r="I19" s="7">
        <f t="shared" si="0"/>
        <v>100</v>
      </c>
      <c r="J19" s="7">
        <f t="shared" si="3"/>
        <v>6.9808219178082203</v>
      </c>
      <c r="K19" s="9">
        <f>+J19/(1+$J$23)^((L19)/365)</f>
        <v>6.0950927202751766</v>
      </c>
      <c r="L19" s="8">
        <f>+D19-$D$17</f>
        <v>183</v>
      </c>
      <c r="M19" s="1"/>
    </row>
    <row r="20" spans="1:13" x14ac:dyDescent="0.2">
      <c r="A20" s="1">
        <v>9</v>
      </c>
      <c r="B20" s="6">
        <f>+C19</f>
        <v>42465</v>
      </c>
      <c r="C20" s="6">
        <f>EDATE(C$17,A20)-1</f>
        <v>42556</v>
      </c>
      <c r="D20" s="6">
        <f t="shared" si="4"/>
        <v>42557</v>
      </c>
      <c r="E20" s="7">
        <f t="shared" si="2"/>
        <v>100</v>
      </c>
      <c r="F20" s="8">
        <f>+C20-B20</f>
        <v>91</v>
      </c>
      <c r="G20" s="7">
        <f>+E20*$E$14*(F20)/365</f>
        <v>6.9808219178082203</v>
      </c>
      <c r="H20" s="7">
        <v>100</v>
      </c>
      <c r="I20" s="7">
        <f t="shared" si="0"/>
        <v>0</v>
      </c>
      <c r="J20" s="7">
        <f t="shared" si="3"/>
        <v>106.98082191780821</v>
      </c>
      <c r="K20" s="9">
        <f>+J20/(1+$J$23)^((L20)/365)</f>
        <v>87.31272989647276</v>
      </c>
      <c r="L20" s="8">
        <f>+D20-$D$17</f>
        <v>274</v>
      </c>
      <c r="M20" s="1"/>
    </row>
    <row r="21" spans="1:13" x14ac:dyDescent="0.2">
      <c r="D21" s="6"/>
      <c r="E21" s="7"/>
      <c r="F21" s="7"/>
      <c r="G21" s="7"/>
      <c r="H21" s="7"/>
      <c r="I21" s="7"/>
      <c r="J21" s="7"/>
      <c r="K21" s="9"/>
      <c r="L21" s="8"/>
      <c r="M21" s="1"/>
    </row>
    <row r="22" spans="1:13" x14ac:dyDescent="0.2">
      <c r="D22" s="43"/>
      <c r="E22" s="7"/>
      <c r="F22" s="7"/>
      <c r="G22" s="7"/>
      <c r="H22" s="7"/>
      <c r="I22" s="7"/>
      <c r="J22" s="7"/>
      <c r="K22" s="7"/>
      <c r="L22" s="8"/>
      <c r="M22" s="1"/>
    </row>
    <row r="23" spans="1:13" x14ac:dyDescent="0.2">
      <c r="E23" s="10"/>
      <c r="F23" s="10"/>
      <c r="G23" s="10"/>
      <c r="H23" s="59" t="s">
        <v>6</v>
      </c>
      <c r="I23" s="60"/>
      <c r="J23" s="29">
        <f>XIRR(J17:J21,D17:D21)</f>
        <v>0.31078204512596141</v>
      </c>
      <c r="K23" s="52">
        <f>NOMINAL(J23,4)</f>
        <v>0.27998860045742813</v>
      </c>
      <c r="L23" s="10"/>
      <c r="M23" s="1"/>
    </row>
    <row r="24" spans="1:13" ht="12.75" customHeight="1" x14ac:dyDescent="0.2">
      <c r="B24" s="61" t="s">
        <v>128</v>
      </c>
      <c r="C24" s="61"/>
      <c r="D24" s="61"/>
      <c r="E24" s="61"/>
      <c r="F24" s="61"/>
      <c r="G24" s="61"/>
      <c r="H24" s="61"/>
      <c r="I24" s="61"/>
      <c r="J24" s="61"/>
      <c r="K24" s="61"/>
      <c r="L24" s="10"/>
      <c r="M24" s="1"/>
    </row>
    <row r="25" spans="1:13" x14ac:dyDescent="0.2">
      <c r="B25" s="61"/>
      <c r="C25" s="61"/>
      <c r="D25" s="61"/>
      <c r="E25" s="61"/>
      <c r="F25" s="61"/>
      <c r="G25" s="61"/>
      <c r="H25" s="61"/>
      <c r="I25" s="61"/>
      <c r="J25" s="61"/>
      <c r="K25" s="61"/>
      <c r="M25" s="1"/>
    </row>
    <row r="26" spans="1:13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M26" s="1"/>
    </row>
    <row r="27" spans="1:13" x14ac:dyDescent="0.2">
      <c r="B27" s="61"/>
      <c r="C27" s="61"/>
      <c r="D27" s="61"/>
      <c r="E27" s="61"/>
      <c r="F27" s="61"/>
      <c r="G27" s="61"/>
      <c r="H27" s="61"/>
      <c r="I27" s="61"/>
      <c r="J27" s="61"/>
      <c r="K27" s="61"/>
      <c r="M27" s="1"/>
    </row>
    <row r="28" spans="1:13" x14ac:dyDescent="0.2">
      <c r="B28" s="61"/>
      <c r="C28" s="61"/>
      <c r="D28" s="61"/>
      <c r="E28" s="61"/>
      <c r="F28" s="61"/>
      <c r="G28" s="61"/>
      <c r="H28" s="61"/>
      <c r="I28" s="61"/>
      <c r="J28" s="61"/>
      <c r="K28" s="61"/>
      <c r="M28" s="1"/>
    </row>
    <row r="29" spans="1:13" x14ac:dyDescent="0.2">
      <c r="B29" s="61"/>
      <c r="C29" s="61"/>
      <c r="D29" s="61"/>
      <c r="E29" s="61"/>
      <c r="F29" s="61"/>
      <c r="G29" s="61"/>
      <c r="H29" s="61"/>
      <c r="I29" s="61"/>
      <c r="J29" s="61"/>
      <c r="K29" s="61"/>
      <c r="M29" s="1"/>
    </row>
    <row r="30" spans="1:13" x14ac:dyDescent="0.2">
      <c r="B30" s="61"/>
      <c r="C30" s="61"/>
      <c r="D30" s="61"/>
      <c r="E30" s="61"/>
      <c r="F30" s="61"/>
      <c r="G30" s="61"/>
      <c r="H30" s="61"/>
      <c r="I30" s="61"/>
      <c r="J30" s="61"/>
      <c r="K30" s="61"/>
      <c r="M30" s="1"/>
    </row>
    <row r="31" spans="1:13" ht="24" customHeight="1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  <c r="M31" s="1"/>
    </row>
    <row r="32" spans="1:13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M32" s="1"/>
    </row>
    <row r="33" spans="4:13" ht="12.75" customHeight="1" x14ac:dyDescent="0.25">
      <c r="D33" s="13" t="s">
        <v>14</v>
      </c>
      <c r="E33" s="13"/>
      <c r="F33" s="13"/>
      <c r="G33" s="13"/>
      <c r="M33" s="1"/>
    </row>
    <row r="34" spans="4:13" x14ac:dyDescent="0.2">
      <c r="M34" s="1"/>
    </row>
    <row r="35" spans="4:13" x14ac:dyDescent="0.2">
      <c r="M35" s="1"/>
    </row>
    <row r="36" spans="4:13" x14ac:dyDescent="0.2">
      <c r="M36" s="1"/>
    </row>
    <row r="37" spans="4:13" x14ac:dyDescent="0.2">
      <c r="M37" s="1"/>
    </row>
    <row r="38" spans="4:13" x14ac:dyDescent="0.2">
      <c r="M38" s="1"/>
    </row>
    <row r="39" spans="4:13" ht="12.75" customHeight="1" x14ac:dyDescent="0.25">
      <c r="D39" s="13" t="s">
        <v>15</v>
      </c>
      <c r="E39" s="13"/>
      <c r="F39" s="13"/>
      <c r="G39" s="13"/>
      <c r="M39" s="1"/>
    </row>
    <row r="40" spans="4:13" x14ac:dyDescent="0.2">
      <c r="M40" s="1"/>
    </row>
    <row r="41" spans="4:13" x14ac:dyDescent="0.2">
      <c r="M41" s="1"/>
    </row>
    <row r="42" spans="4:13" x14ac:dyDescent="0.2">
      <c r="M42" s="1"/>
    </row>
    <row r="43" spans="4:13" x14ac:dyDescent="0.2">
      <c r="H43" s="43"/>
      <c r="M43" s="1"/>
    </row>
    <row r="44" spans="4:13" x14ac:dyDescent="0.2">
      <c r="H44" s="43"/>
    </row>
    <row r="45" spans="4:13" x14ac:dyDescent="0.2">
      <c r="H45" s="43"/>
    </row>
    <row r="46" spans="4:13" x14ac:dyDescent="0.2">
      <c r="H46" s="43"/>
    </row>
  </sheetData>
  <mergeCells count="5">
    <mergeCell ref="D8:E8"/>
    <mergeCell ref="D9:E9"/>
    <mergeCell ref="B16:C16"/>
    <mergeCell ref="H23:I23"/>
    <mergeCell ref="B24:K31"/>
  </mergeCells>
  <printOptions horizontalCentered="1" verticalCentered="1"/>
  <pageMargins left="0.39370078740157483" right="0.39370078740157483" top="0.39370078740157483" bottom="0.39370078740157483" header="0" footer="0"/>
  <pageSetup paperSize="9" scale="95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46"/>
  <sheetViews>
    <sheetView showGridLines="0" tabSelected="1" topLeftCell="A20" zoomScale="80" zoomScaleNormal="80" workbookViewId="0">
      <selection activeCell="B30" sqref="B30:K38"/>
    </sheetView>
  </sheetViews>
  <sheetFormatPr baseColWidth="10" defaultColWidth="0" defaultRowHeight="12.75" outlineLevelCol="1" x14ac:dyDescent="0.2"/>
  <cols>
    <col min="1" max="1" width="4.42578125" style="1" customWidth="1"/>
    <col min="2" max="2" width="33.28515625" style="1" hidden="1" customWidth="1" outlineLevel="1"/>
    <col min="3" max="3" width="33.5703125" style="1" hidden="1" customWidth="1" outlineLevel="1"/>
    <col min="4" max="4" width="32" style="2" bestFit="1" customWidth="1" collapsed="1"/>
    <col min="5" max="10" width="12.5703125" style="1" customWidth="1"/>
    <col min="11" max="11" width="14.85546875" style="1" bestFit="1" customWidth="1"/>
    <col min="12" max="12" width="12.5703125" style="1" customWidth="1"/>
    <col min="13" max="13" width="11.42578125" style="1" customWidth="1"/>
    <col min="14" max="16384" width="0" style="1" hidden="1"/>
  </cols>
  <sheetData>
    <row r="4" spans="3:10" x14ac:dyDescent="0.2">
      <c r="F4"/>
    </row>
    <row r="7" spans="3:10" x14ac:dyDescent="0.2">
      <c r="D7" s="28"/>
      <c r="E7" s="28"/>
      <c r="F7" s="28"/>
    </row>
    <row r="8" spans="3:10" x14ac:dyDescent="0.2">
      <c r="D8" s="57" t="s">
        <v>9</v>
      </c>
      <c r="E8" s="57"/>
      <c r="F8" s="28"/>
    </row>
    <row r="9" spans="3:10" x14ac:dyDescent="0.2">
      <c r="D9" s="57" t="s">
        <v>120</v>
      </c>
      <c r="E9" s="57"/>
    </row>
    <row r="10" spans="3:10" x14ac:dyDescent="0.2">
      <c r="C10" s="15"/>
      <c r="D10" s="14"/>
      <c r="E10" s="15"/>
      <c r="F10" s="15"/>
    </row>
    <row r="11" spans="3:10" ht="15.75" x14ac:dyDescent="0.25">
      <c r="D11" s="16" t="s">
        <v>16</v>
      </c>
      <c r="E11" s="17">
        <f>+C20</f>
        <v>42283</v>
      </c>
    </row>
    <row r="12" spans="3:10" ht="15.75" x14ac:dyDescent="0.25">
      <c r="D12" s="18" t="s">
        <v>17</v>
      </c>
      <c r="E12" s="19">
        <f>+D26</f>
        <v>42831</v>
      </c>
      <c r="G12" s="3"/>
      <c r="H12" s="3"/>
      <c r="I12" s="3"/>
      <c r="J12" s="3"/>
    </row>
    <row r="13" spans="3:10" ht="15.75" x14ac:dyDescent="0.25">
      <c r="D13" s="18" t="s">
        <v>18</v>
      </c>
      <c r="E13" s="20" t="s">
        <v>19</v>
      </c>
      <c r="G13" s="3"/>
      <c r="H13" s="3"/>
      <c r="I13" s="3"/>
      <c r="J13" s="3"/>
    </row>
    <row r="14" spans="3:10" ht="15.75" x14ac:dyDescent="0.25">
      <c r="D14" s="18" t="s">
        <v>121</v>
      </c>
      <c r="E14" s="48">
        <v>0.27</v>
      </c>
      <c r="G14" s="3"/>
      <c r="H14" s="3"/>
      <c r="I14" s="3"/>
      <c r="J14" s="3"/>
    </row>
    <row r="15" spans="3:10" ht="15.75" x14ac:dyDescent="0.25">
      <c r="D15" s="18" t="s">
        <v>5</v>
      </c>
      <c r="E15" s="21">
        <v>0.215</v>
      </c>
      <c r="F15" s="4"/>
    </row>
    <row r="16" spans="3:10" ht="15.75" x14ac:dyDescent="0.25">
      <c r="D16" s="18" t="s">
        <v>7</v>
      </c>
      <c r="E16" s="21">
        <v>5.5E-2</v>
      </c>
      <c r="F16" s="4"/>
    </row>
    <row r="17" spans="1:12" ht="15.75" x14ac:dyDescent="0.25">
      <c r="D17" s="22" t="s">
        <v>122</v>
      </c>
      <c r="E17" s="23">
        <f>+E15+E16</f>
        <v>0.27</v>
      </c>
      <c r="F17" s="4"/>
    </row>
    <row r="19" spans="1:12" s="5" customFormat="1" ht="28.5" customHeight="1" x14ac:dyDescent="0.2">
      <c r="A19" s="24"/>
      <c r="B19" s="58" t="s">
        <v>11</v>
      </c>
      <c r="C19" s="58"/>
      <c r="D19" s="25" t="s">
        <v>10</v>
      </c>
      <c r="E19" s="26" t="s">
        <v>0</v>
      </c>
      <c r="F19" s="26" t="s">
        <v>12</v>
      </c>
      <c r="G19" s="26" t="s">
        <v>1</v>
      </c>
      <c r="H19" s="26" t="s">
        <v>2</v>
      </c>
      <c r="I19" s="26" t="s">
        <v>3</v>
      </c>
      <c r="J19" s="26" t="s">
        <v>4</v>
      </c>
      <c r="K19" s="26" t="s">
        <v>8</v>
      </c>
      <c r="L19" s="27" t="s">
        <v>13</v>
      </c>
    </row>
    <row r="20" spans="1:12" x14ac:dyDescent="0.2">
      <c r="C20" s="6">
        <f>+'CCF Clase 8 - 9 Meses'!C17</f>
        <v>42283</v>
      </c>
      <c r="D20" s="6">
        <f>+C20</f>
        <v>42283</v>
      </c>
      <c r="E20" s="7">
        <v>100</v>
      </c>
      <c r="F20" s="7"/>
      <c r="G20" s="7"/>
      <c r="H20" s="7"/>
      <c r="I20" s="7">
        <f t="shared" ref="I20:I26" si="0">+E20-H20</f>
        <v>100</v>
      </c>
      <c r="J20" s="7">
        <f>-E20</f>
        <v>-100</v>
      </c>
      <c r="K20" s="7"/>
      <c r="L20" s="7"/>
    </row>
    <row r="21" spans="1:12" x14ac:dyDescent="0.2">
      <c r="A21" s="1">
        <v>3</v>
      </c>
      <c r="B21" s="6">
        <f t="shared" ref="B21:B26" si="1">+C20</f>
        <v>42283</v>
      </c>
      <c r="C21" s="6">
        <f t="shared" ref="C21:C26" si="2">EDATE(C$20,A21)-1</f>
        <v>42374</v>
      </c>
      <c r="D21" s="6">
        <f>EDATE(D$20,A21)</f>
        <v>42375</v>
      </c>
      <c r="E21" s="7">
        <f t="shared" ref="E21:E26" si="3">+I20</f>
        <v>100</v>
      </c>
      <c r="F21" s="8">
        <f>+C21-B21+1</f>
        <v>92</v>
      </c>
      <c r="G21" s="49">
        <f>+E21*$E$14*(F21)/365</f>
        <v>6.8054794520547945</v>
      </c>
      <c r="H21" s="7"/>
      <c r="I21" s="7">
        <f t="shared" si="0"/>
        <v>100</v>
      </c>
      <c r="J21" s="7">
        <f t="shared" ref="J21:J26" si="4">+G21+H21</f>
        <v>6.8054794520547945</v>
      </c>
      <c r="K21" s="9">
        <f t="shared" ref="K21:K26" si="5">+J21/(1+$J$29)^((L21)/365)</f>
        <v>6.3717523585863391</v>
      </c>
      <c r="L21" s="8">
        <f t="shared" ref="L21:L26" si="6">+D21-$D$20</f>
        <v>92</v>
      </c>
    </row>
    <row r="22" spans="1:12" x14ac:dyDescent="0.2">
      <c r="A22" s="1">
        <v>6</v>
      </c>
      <c r="B22" s="6">
        <f>+C21</f>
        <v>42374</v>
      </c>
      <c r="C22" s="6">
        <f t="shared" si="2"/>
        <v>42465</v>
      </c>
      <c r="D22" s="6">
        <f t="shared" ref="D22:D26" si="7">EDATE(D$20,A22)</f>
        <v>42466</v>
      </c>
      <c r="E22" s="7">
        <f t="shared" si="3"/>
        <v>100</v>
      </c>
      <c r="F22" s="8">
        <f t="shared" ref="F22:F26" si="8">+C22-B22</f>
        <v>91</v>
      </c>
      <c r="G22" s="7">
        <f>+E22*$E$17*(F22)/365</f>
        <v>6.7315068493150685</v>
      </c>
      <c r="H22" s="7"/>
      <c r="I22" s="7">
        <f t="shared" si="0"/>
        <v>100</v>
      </c>
      <c r="J22" s="7">
        <f t="shared" si="4"/>
        <v>6.7315068493150685</v>
      </c>
      <c r="K22" s="9">
        <f t="shared" si="5"/>
        <v>5.9050486840906267</v>
      </c>
      <c r="L22" s="8">
        <f t="shared" si="6"/>
        <v>183</v>
      </c>
    </row>
    <row r="23" spans="1:12" x14ac:dyDescent="0.2">
      <c r="A23" s="1">
        <v>9</v>
      </c>
      <c r="B23" s="6">
        <f>+C22</f>
        <v>42465</v>
      </c>
      <c r="C23" s="6">
        <f t="shared" si="2"/>
        <v>42556</v>
      </c>
      <c r="D23" s="6">
        <f t="shared" si="7"/>
        <v>42557</v>
      </c>
      <c r="E23" s="7">
        <f t="shared" si="3"/>
        <v>100</v>
      </c>
      <c r="F23" s="8">
        <f t="shared" si="8"/>
        <v>91</v>
      </c>
      <c r="G23" s="7">
        <f>+E23*$E$17*(F23)/365</f>
        <v>6.7315068493150685</v>
      </c>
      <c r="H23" s="7"/>
      <c r="I23" s="7">
        <f t="shared" si="0"/>
        <v>100</v>
      </c>
      <c r="J23" s="7">
        <f t="shared" si="4"/>
        <v>6.7315068493150685</v>
      </c>
      <c r="K23" s="9">
        <f t="shared" si="5"/>
        <v>5.5326667445156152</v>
      </c>
      <c r="L23" s="8">
        <f t="shared" si="6"/>
        <v>274</v>
      </c>
    </row>
    <row r="24" spans="1:12" x14ac:dyDescent="0.2">
      <c r="A24" s="1">
        <v>12</v>
      </c>
      <c r="B24" s="6">
        <f>+C23</f>
        <v>42556</v>
      </c>
      <c r="C24" s="6">
        <f t="shared" si="2"/>
        <v>42648</v>
      </c>
      <c r="D24" s="6">
        <f t="shared" si="7"/>
        <v>42649</v>
      </c>
      <c r="E24" s="7">
        <f t="shared" si="3"/>
        <v>100</v>
      </c>
      <c r="F24" s="8">
        <f t="shared" si="8"/>
        <v>92</v>
      </c>
      <c r="G24" s="7">
        <f t="shared" ref="G24:G26" si="9">+E24*$E$17*(F24)/365</f>
        <v>6.8054794520547945</v>
      </c>
      <c r="H24" s="7"/>
      <c r="I24" s="7">
        <f t="shared" si="0"/>
        <v>100</v>
      </c>
      <c r="J24" s="7">
        <f t="shared" si="4"/>
        <v>6.8054794520547945</v>
      </c>
      <c r="K24" s="9">
        <f t="shared" si="5"/>
        <v>5.2369823232411239</v>
      </c>
      <c r="L24" s="8">
        <f t="shared" si="6"/>
        <v>366</v>
      </c>
    </row>
    <row r="25" spans="1:12" x14ac:dyDescent="0.2">
      <c r="A25" s="1">
        <v>15</v>
      </c>
      <c r="B25" s="6">
        <f>+C24</f>
        <v>42648</v>
      </c>
      <c r="C25" s="6">
        <f t="shared" si="2"/>
        <v>42740</v>
      </c>
      <c r="D25" s="6">
        <f t="shared" si="7"/>
        <v>42741</v>
      </c>
      <c r="E25" s="7">
        <f t="shared" si="3"/>
        <v>100</v>
      </c>
      <c r="F25" s="8">
        <f t="shared" si="8"/>
        <v>92</v>
      </c>
      <c r="G25" s="7">
        <f t="shared" si="9"/>
        <v>6.8054794520547945</v>
      </c>
      <c r="H25" s="7"/>
      <c r="I25" s="7">
        <f t="shared" si="0"/>
        <v>100</v>
      </c>
      <c r="J25" s="7">
        <f t="shared" si="4"/>
        <v>6.8054794520547945</v>
      </c>
      <c r="K25" s="9">
        <f t="shared" si="5"/>
        <v>4.9032187526349063</v>
      </c>
      <c r="L25" s="8">
        <f t="shared" si="6"/>
        <v>458</v>
      </c>
    </row>
    <row r="26" spans="1:12" x14ac:dyDescent="0.2">
      <c r="A26" s="1">
        <v>18</v>
      </c>
      <c r="B26" s="6">
        <f t="shared" si="1"/>
        <v>42740</v>
      </c>
      <c r="C26" s="6">
        <f t="shared" si="2"/>
        <v>42830</v>
      </c>
      <c r="D26" s="6">
        <f t="shared" si="7"/>
        <v>42831</v>
      </c>
      <c r="E26" s="7">
        <f t="shared" si="3"/>
        <v>100</v>
      </c>
      <c r="F26" s="8">
        <f t="shared" si="8"/>
        <v>90</v>
      </c>
      <c r="G26" s="7">
        <f t="shared" si="9"/>
        <v>6.6575342465753424</v>
      </c>
      <c r="H26" s="7">
        <v>100</v>
      </c>
      <c r="I26" s="7">
        <f t="shared" si="0"/>
        <v>0</v>
      </c>
      <c r="J26" s="7">
        <f t="shared" si="4"/>
        <v>106.65753424657534</v>
      </c>
      <c r="K26" s="9">
        <f t="shared" si="5"/>
        <v>72.05033069995298</v>
      </c>
      <c r="L26" s="8">
        <f t="shared" si="6"/>
        <v>548</v>
      </c>
    </row>
    <row r="27" spans="1:12" x14ac:dyDescent="0.2">
      <c r="D27" s="6"/>
      <c r="E27" s="7"/>
      <c r="F27" s="7"/>
      <c r="G27" s="7"/>
      <c r="H27" s="7"/>
      <c r="I27" s="7"/>
      <c r="J27" s="7"/>
      <c r="K27" s="9"/>
      <c r="L27" s="8"/>
    </row>
    <row r="28" spans="1:12" x14ac:dyDescent="0.2">
      <c r="D28" s="6"/>
      <c r="E28" s="7"/>
      <c r="F28" s="7"/>
      <c r="G28" s="7"/>
      <c r="H28" s="7"/>
      <c r="I28" s="7"/>
      <c r="J28" s="7"/>
      <c r="K28" s="7"/>
      <c r="L28" s="8"/>
    </row>
    <row r="29" spans="1:12" x14ac:dyDescent="0.2">
      <c r="E29" s="10"/>
      <c r="F29" s="10"/>
      <c r="G29" s="10"/>
      <c r="H29" s="59" t="s">
        <v>6</v>
      </c>
      <c r="I29" s="60"/>
      <c r="J29" s="29">
        <f>XIRR(J20:J27,D20:D27)</f>
        <v>0.29857414364814761</v>
      </c>
      <c r="K29" s="52"/>
      <c r="L29" s="10"/>
    </row>
    <row r="30" spans="1:12" ht="12.75" customHeight="1" x14ac:dyDescent="0.2">
      <c r="B30" s="61" t="s">
        <v>129</v>
      </c>
      <c r="C30" s="61"/>
      <c r="D30" s="61"/>
      <c r="E30" s="61"/>
      <c r="F30" s="61"/>
      <c r="G30" s="61"/>
      <c r="H30" s="61"/>
      <c r="I30" s="61"/>
      <c r="J30" s="61"/>
      <c r="K30" s="61"/>
      <c r="L30" s="10"/>
    </row>
    <row r="31" spans="1:12" x14ac:dyDescent="0.2"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2" x14ac:dyDescent="0.2"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2:11" x14ac:dyDescent="0.2"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2:11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2:11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2:11" x14ac:dyDescent="0.2"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2:11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2:11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2:11" x14ac:dyDescent="0.2">
      <c r="D39" s="12"/>
    </row>
    <row r="40" spans="2:11" ht="12.75" customHeight="1" x14ac:dyDescent="0.25">
      <c r="D40" s="13" t="s">
        <v>14</v>
      </c>
      <c r="E40" s="13"/>
      <c r="F40" s="13"/>
      <c r="G40" s="13"/>
    </row>
    <row r="46" spans="2:11" ht="12.75" customHeight="1" x14ac:dyDescent="0.25">
      <c r="D46" s="13" t="s">
        <v>15</v>
      </c>
      <c r="E46" s="13"/>
      <c r="F46" s="13"/>
      <c r="G46" s="13"/>
    </row>
  </sheetData>
  <mergeCells count="5">
    <mergeCell ref="B19:C19"/>
    <mergeCell ref="H29:I29"/>
    <mergeCell ref="B30:K38"/>
    <mergeCell ref="D8:E8"/>
    <mergeCell ref="D9:E9"/>
  </mergeCells>
  <printOptions horizontalCentered="1" verticalCentered="1"/>
  <pageMargins left="0.39370078740157483" right="0.39370078740157483" top="0.39370078740157483" bottom="0.39370078740157483" header="0" footer="0"/>
  <pageSetup paperSize="9" scale="95" orientation="landscape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TyC CCF 8 y 8 </vt:lpstr>
      <vt:lpstr>CCF Clase 8 - 9 Meses</vt:lpstr>
      <vt:lpstr>CCF Clase 9 - 18 Meses</vt:lpstr>
      <vt:lpstr>'TyC CCF 8 y 8 '!_Hlk300242891</vt:lpstr>
      <vt:lpstr>'CCF Clase 8 - 9 Meses'!Área_de_impresión</vt:lpstr>
      <vt:lpstr>'CCF Clase 9 - 18 Meses'!Área_de_impresión</vt:lpstr>
      <vt:lpstr>'TyC CCF 8 y 8 '!Área_de_impresión</vt:lpstr>
    </vt:vector>
  </TitlesOfParts>
  <Company>BBVA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Jonas Mackinlay Rosario</cp:lastModifiedBy>
  <cp:lastPrinted>2014-08-06T21:07:28Z</cp:lastPrinted>
  <dcterms:created xsi:type="dcterms:W3CDTF">2011-08-09T15:22:30Z</dcterms:created>
  <dcterms:modified xsi:type="dcterms:W3CDTF">2015-09-28T12:33:02Z</dcterms:modified>
</cp:coreProperties>
</file>